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uario\Documents\Personales\Jonas BK\OfertaCursosYPF\Ingeniería\"/>
    </mc:Choice>
  </mc:AlternateContent>
  <xr:revisionPtr revIDLastSave="0" documentId="13_ncr:1_{BA52AAC5-C3D1-4B2F-AAA0-C7934AD25E1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CalculoSeparador" sheetId="1" r:id="rId1"/>
    <sheet name="GPSA VS" sheetId="2" r:id="rId2"/>
  </sheets>
  <definedNames>
    <definedName name="_xlnm.Print_Area" localSheetId="0">CalculoSeparador!$A$1:$J$37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C31" i="1"/>
  <c r="C32" i="1"/>
  <c r="C33" i="1"/>
  <c r="H32" i="1"/>
  <c r="H31" i="1"/>
  <c r="C12" i="1"/>
  <c r="C25" i="1"/>
  <c r="H17" i="1"/>
  <c r="H20" i="1"/>
  <c r="C15" i="1"/>
  <c r="C16" i="1"/>
  <c r="C17" i="1"/>
  <c r="C18" i="1"/>
  <c r="C20" i="1"/>
  <c r="C21" i="1"/>
  <c r="C30" i="1"/>
  <c r="C26" i="1"/>
  <c r="H27" i="1"/>
  <c r="H24" i="1"/>
  <c r="H25" i="1"/>
  <c r="H35" i="1"/>
  <c r="H36" i="1"/>
  <c r="C24" i="1"/>
</calcChain>
</file>

<file path=xl/sharedStrings.xml><?xml version="1.0" encoding="utf-8"?>
<sst xmlns="http://schemas.openxmlformats.org/spreadsheetml/2006/main" count="140" uniqueCount="120">
  <si>
    <t>M</t>
  </si>
  <si>
    <t>Z</t>
  </si>
  <si>
    <t>Sm3/día</t>
  </si>
  <si>
    <t>bar(g)</t>
  </si>
  <si>
    <t>m/s</t>
  </si>
  <si>
    <t xml:space="preserve">K </t>
  </si>
  <si>
    <t>m3/día</t>
  </si>
  <si>
    <t>kg/m3</t>
  </si>
  <si>
    <t xml:space="preserve">ρg </t>
  </si>
  <si>
    <t>kmol/h</t>
  </si>
  <si>
    <t>kg/h</t>
  </si>
  <si>
    <t xml:space="preserve">P </t>
  </si>
  <si>
    <t xml:space="preserve">Fg </t>
  </si>
  <si>
    <t xml:space="preserve">t </t>
  </si>
  <si>
    <t>Qg</t>
  </si>
  <si>
    <t>m3/h</t>
  </si>
  <si>
    <t xml:space="preserve">mg </t>
  </si>
  <si>
    <t>R</t>
  </si>
  <si>
    <t>(m3*bar)/(K*kmol)</t>
  </si>
  <si>
    <t>m2</t>
  </si>
  <si>
    <t>Dmín (al 100%)</t>
  </si>
  <si>
    <t>m</t>
  </si>
  <si>
    <t>Fg/24/23,6</t>
  </si>
  <si>
    <t>ng</t>
  </si>
  <si>
    <t>ng * M</t>
  </si>
  <si>
    <t>ng*Z*R*(t+273)/(P+1,033)</t>
  </si>
  <si>
    <t>mg/Qg</t>
  </si>
  <si>
    <t>K*SQR((ρl-ρg)/ρg)</t>
  </si>
  <si>
    <t>ft/s</t>
  </si>
  <si>
    <t>Km</t>
  </si>
  <si>
    <t>min</t>
  </si>
  <si>
    <t>Ql</t>
  </si>
  <si>
    <t>Fl</t>
  </si>
  <si>
    <t>ρl</t>
  </si>
  <si>
    <t>Fl/24</t>
  </si>
  <si>
    <t>Vlmín</t>
  </si>
  <si>
    <t>m3</t>
  </si>
  <si>
    <t>Dadop</t>
  </si>
  <si>
    <t>Hlmín</t>
  </si>
  <si>
    <t>π*Dadop^2/4</t>
  </si>
  <si>
    <t xml:space="preserve">Presión </t>
  </si>
  <si>
    <t>Temperatura</t>
  </si>
  <si>
    <t>Peso Molecular</t>
  </si>
  <si>
    <t>Factor Z</t>
  </si>
  <si>
    <t>Const de demister</t>
  </si>
  <si>
    <t>Nº de moles gas</t>
  </si>
  <si>
    <t>Caudal de gas</t>
  </si>
  <si>
    <t>Masa de gas</t>
  </si>
  <si>
    <t>Densidad de gas</t>
  </si>
  <si>
    <t>Veloc máx de gas</t>
  </si>
  <si>
    <t>vgmáx</t>
  </si>
  <si>
    <t>Qg/vgmáx</t>
  </si>
  <si>
    <t>Área mín de gas</t>
  </si>
  <si>
    <t>Agmín</t>
  </si>
  <si>
    <t>SQR(4*Agmin/π)</t>
  </si>
  <si>
    <t>Diám mínimo (al 100%)</t>
  </si>
  <si>
    <t>Diám adopt (al 100%)</t>
  </si>
  <si>
    <t>Área adopt (al 100%)</t>
  </si>
  <si>
    <t>Aadop (al 100%)</t>
  </si>
  <si>
    <t>Aadop / Vlmín</t>
  </si>
  <si>
    <t>Densidad de líquido</t>
  </si>
  <si>
    <t>Caudal de líquido</t>
  </si>
  <si>
    <t>Caudal Std de gas</t>
  </si>
  <si>
    <t>Tiempo de residencia mín</t>
  </si>
  <si>
    <t>ζmín</t>
  </si>
  <si>
    <t>Ql * ζmín</t>
  </si>
  <si>
    <t>Caudal diario de líquido</t>
  </si>
  <si>
    <t>Volumen mínimo de líquido</t>
  </si>
  <si>
    <t>Altura mínima de líquido</t>
  </si>
  <si>
    <t>CALCULO DE SEPARADOR</t>
  </si>
  <si>
    <t>VARIABLE</t>
  </si>
  <si>
    <t>VALOR</t>
  </si>
  <si>
    <t>UNIDAD</t>
  </si>
  <si>
    <t>FÓRMULA</t>
  </si>
  <si>
    <t xml:space="preserve">UNIDAD </t>
  </si>
  <si>
    <t>SEPARADOR VERTICAL</t>
  </si>
  <si>
    <t>SEPARADOR HORIZONTAL</t>
  </si>
  <si>
    <t>Área de líquido mín</t>
  </si>
  <si>
    <t>Almín</t>
  </si>
  <si>
    <t>Área Total mín</t>
  </si>
  <si>
    <t>Atmín</t>
  </si>
  <si>
    <t>Agmín + Almín</t>
  </si>
  <si>
    <t>Díam Total mín</t>
  </si>
  <si>
    <t>Dtmín</t>
  </si>
  <si>
    <t>SQR(4*Atmin/π)</t>
  </si>
  <si>
    <t>Diám Adoptado</t>
  </si>
  <si>
    <t>Área de líquido adoptada</t>
  </si>
  <si>
    <t>Aladop</t>
  </si>
  <si>
    <t>Área total Adoptada</t>
  </si>
  <si>
    <t>Atadop</t>
  </si>
  <si>
    <t>Altura de líquido adoptada</t>
  </si>
  <si>
    <t>Longitud adoptada</t>
  </si>
  <si>
    <t>Vlmín / Ladop</t>
  </si>
  <si>
    <t>Área de líquido máx</t>
  </si>
  <si>
    <t>Almáx</t>
  </si>
  <si>
    <t>Atadop-Agmín</t>
  </si>
  <si>
    <t>Hl/D adop</t>
  </si>
  <si>
    <t>Área de líquido / Área total</t>
  </si>
  <si>
    <t>Hl/D * Dadop</t>
  </si>
  <si>
    <t>GENERAL</t>
  </si>
  <si>
    <t>Altura entre costuras</t>
  </si>
  <si>
    <t>L</t>
  </si>
  <si>
    <t>Verificar con "GPSA VS"</t>
  </si>
  <si>
    <t>Lmin/Dadop</t>
  </si>
  <si>
    <t>Lmin</t>
  </si>
  <si>
    <t>m                          "</t>
  </si>
  <si>
    <t>Ajustar este valor -&gt;</t>
  </si>
  <si>
    <t>Hl adop</t>
  </si>
  <si>
    <t>N</t>
  </si>
  <si>
    <t>N * Atadop</t>
  </si>
  <si>
    <t>Áltura de líquido / Dadop</t>
  </si>
  <si>
    <t>Al/Atadop</t>
  </si>
  <si>
    <t>tal que Aladop este entre Almín y Almáx</t>
  </si>
  <si>
    <t>&lt;- Ajustar</t>
  </si>
  <si>
    <t>K * C</t>
  </si>
  <si>
    <t xml:space="preserve">C </t>
  </si>
  <si>
    <t>0,85 p/20bar; 0,8 p/40bar; 0,75 p/80bar</t>
  </si>
  <si>
    <r>
      <rPr>
        <sz val="12"/>
        <color theme="1"/>
        <rFont val="Calibri"/>
        <family val="2"/>
      </rPr>
      <t>°</t>
    </r>
    <r>
      <rPr>
        <sz val="12"/>
        <color theme="1"/>
        <rFont val="Calibri"/>
        <family val="2"/>
        <scheme val="minor"/>
      </rPr>
      <t>C</t>
    </r>
  </si>
  <si>
    <t>Rd</t>
  </si>
  <si>
    <r>
      <t xml:space="preserve"> tal que </t>
    </r>
    <r>
      <rPr>
        <b/>
        <sz val="12"/>
        <color rgb="FFFF0000"/>
        <rFont val="Calibri"/>
        <family val="2"/>
        <scheme val="minor"/>
      </rPr>
      <t>Rd</t>
    </r>
    <r>
      <rPr>
        <sz val="12"/>
        <color rgb="FFFF0000"/>
        <rFont val="Calibri"/>
        <family val="2"/>
        <scheme val="minor"/>
      </rPr>
      <t xml:space="preserve"> este ente 3 y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</si>
</sst>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5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b/>
      <sz val="12"/>
      <color rgb="FF00000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5">
    <xf numFmtId="0" fontId="0" fillId="0" borderId="0" xfId="0"/>
    <xf numFmtId="0" fontId="5" fillId="2" borderId="1" xfId="0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5" fillId="3" borderId="21" xfId="0" quotePrefix="1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left"/>
      <protection locked="0"/>
    </xf>
    <xf numFmtId="0" fontId="6" fillId="0" borderId="0" xfId="0" applyFont="1" applyProtection="1"/>
    <xf numFmtId="0" fontId="7" fillId="0" borderId="0" xfId="0" applyFont="1" applyAlignment="1" applyProtection="1">
      <alignment horizontal="right" vertical="center"/>
    </xf>
    <xf numFmtId="0" fontId="8" fillId="0" borderId="0" xfId="0" applyFont="1" applyProtection="1"/>
    <xf numFmtId="0" fontId="7" fillId="0" borderId="0" xfId="0" applyFont="1" applyProtection="1"/>
    <xf numFmtId="0" fontId="2" fillId="0" borderId="16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3" fillId="2" borderId="9" xfId="0" applyFont="1" applyFill="1" applyBorder="1" applyProtection="1"/>
    <xf numFmtId="0" fontId="2" fillId="2" borderId="1" xfId="0" applyFont="1" applyFill="1" applyBorder="1" applyAlignment="1" applyProtection="1">
      <alignment horizontal="right" vertical="center"/>
    </xf>
    <xf numFmtId="0" fontId="0" fillId="2" borderId="1" xfId="0" applyFill="1" applyBorder="1" applyProtection="1"/>
    <xf numFmtId="0" fontId="2" fillId="0" borderId="4" xfId="0" applyFont="1" applyBorder="1" applyProtection="1"/>
    <xf numFmtId="0" fontId="3" fillId="2" borderId="8" xfId="0" applyFont="1" applyFill="1" applyBorder="1" applyProtection="1"/>
    <xf numFmtId="0" fontId="2" fillId="2" borderId="1" xfId="0" applyFont="1" applyFill="1" applyBorder="1" applyProtection="1"/>
    <xf numFmtId="0" fontId="0" fillId="0" borderId="0" xfId="0" applyProtection="1"/>
    <xf numFmtId="0" fontId="3" fillId="0" borderId="8" xfId="0" applyFont="1" applyBorder="1" applyProtection="1"/>
    <xf numFmtId="0" fontId="2" fillId="0" borderId="1" xfId="0" applyFont="1" applyBorder="1" applyProtection="1"/>
    <xf numFmtId="0" fontId="0" fillId="0" borderId="1" xfId="0" applyBorder="1" applyProtection="1"/>
    <xf numFmtId="0" fontId="3" fillId="0" borderId="9" xfId="0" applyFont="1" applyBorder="1" applyProtection="1"/>
    <xf numFmtId="0" fontId="2" fillId="0" borderId="1" xfId="0" applyFont="1" applyBorder="1" applyAlignment="1" applyProtection="1">
      <alignment horizontal="right" vertical="center"/>
    </xf>
    <xf numFmtId="165" fontId="0" fillId="0" borderId="1" xfId="0" applyNumberFormat="1" applyBorder="1" applyProtection="1"/>
    <xf numFmtId="0" fontId="2" fillId="0" borderId="1" xfId="0" applyFont="1" applyBorder="1" applyAlignment="1" applyProtection="1">
      <alignment horizontal="right"/>
    </xf>
    <xf numFmtId="1" fontId="0" fillId="0" borderId="1" xfId="0" applyNumberFormat="1" applyBorder="1" applyProtection="1"/>
    <xf numFmtId="2" fontId="0" fillId="0" borderId="1" xfId="0" applyNumberFormat="1" applyBorder="1" applyProtection="1"/>
    <xf numFmtId="0" fontId="3" fillId="0" borderId="10" xfId="0" applyFont="1" applyBorder="1" applyProtection="1"/>
    <xf numFmtId="0" fontId="2" fillId="0" borderId="5" xfId="0" applyFont="1" applyBorder="1" applyAlignment="1" applyProtection="1">
      <alignment horizontal="right" vertical="center"/>
    </xf>
    <xf numFmtId="164" fontId="0" fillId="0" borderId="5" xfId="0" applyNumberFormat="1" applyBorder="1" applyProtection="1"/>
    <xf numFmtId="0" fontId="0" fillId="0" borderId="5" xfId="0" applyBorder="1" applyProtection="1"/>
    <xf numFmtId="0" fontId="2" fillId="0" borderId="6" xfId="0" applyFont="1" applyBorder="1" applyProtection="1"/>
    <xf numFmtId="0" fontId="3" fillId="0" borderId="11" xfId="0" applyFont="1" applyBorder="1" applyProtection="1"/>
    <xf numFmtId="0" fontId="2" fillId="0" borderId="5" xfId="0" applyFont="1" applyBorder="1" applyProtection="1"/>
    <xf numFmtId="0" fontId="3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2" fillId="0" borderId="0" xfId="0" applyFont="1" applyProtection="1"/>
    <xf numFmtId="0" fontId="9" fillId="5" borderId="20" xfId="1" applyFill="1" applyBorder="1" applyProtection="1"/>
    <xf numFmtId="0" fontId="2" fillId="0" borderId="7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10" fillId="0" borderId="8" xfId="0" applyFont="1" applyBorder="1" applyProtection="1"/>
    <xf numFmtId="0" fontId="3" fillId="3" borderId="9" xfId="0" applyFont="1" applyFill="1" applyBorder="1" applyProtection="1"/>
    <xf numFmtId="0" fontId="2" fillId="3" borderId="1" xfId="0" applyFont="1" applyFill="1" applyBorder="1" applyAlignment="1" applyProtection="1">
      <alignment horizontal="right" vertical="center"/>
    </xf>
    <xf numFmtId="2" fontId="11" fillId="3" borderId="1" xfId="0" applyNumberFormat="1" applyFont="1" applyFill="1" applyBorder="1" applyProtection="1"/>
    <xf numFmtId="0" fontId="0" fillId="3" borderId="1" xfId="0" applyFill="1" applyBorder="1" applyProtection="1"/>
    <xf numFmtId="164" fontId="0" fillId="0" borderId="1" xfId="0" applyNumberFormat="1" applyBorder="1" applyProtection="1"/>
    <xf numFmtId="0" fontId="12" fillId="3" borderId="1" xfId="0" applyFont="1" applyFill="1" applyBorder="1" applyAlignment="1" applyProtection="1">
      <alignment horizontal="right"/>
    </xf>
    <xf numFmtId="0" fontId="12" fillId="3" borderId="0" xfId="0" applyFont="1" applyFill="1" applyProtection="1"/>
    <xf numFmtId="0" fontId="2" fillId="3" borderId="4" xfId="0" applyFont="1" applyFill="1" applyBorder="1" applyProtection="1"/>
    <xf numFmtId="165" fontId="0" fillId="0" borderId="5" xfId="0" applyNumberFormat="1" applyBorder="1" applyProtection="1"/>
    <xf numFmtId="0" fontId="0" fillId="0" borderId="2" xfId="0" applyBorder="1" applyProtection="1"/>
    <xf numFmtId="0" fontId="2" fillId="3" borderId="8" xfId="0" applyFont="1" applyFill="1" applyBorder="1" applyProtection="1"/>
    <xf numFmtId="0" fontId="2" fillId="3" borderId="1" xfId="0" applyFont="1" applyFill="1" applyBorder="1" applyProtection="1"/>
    <xf numFmtId="0" fontId="4" fillId="0" borderId="4" xfId="0" applyFont="1" applyBorder="1" applyProtection="1"/>
    <xf numFmtId="0" fontId="2" fillId="0" borderId="8" xfId="0" applyFont="1" applyBorder="1" applyProtection="1"/>
    <xf numFmtId="165" fontId="0" fillId="4" borderId="1" xfId="0" applyNumberFormat="1" applyFill="1" applyBorder="1" applyProtection="1"/>
    <xf numFmtId="0" fontId="12" fillId="3" borderId="1" xfId="0" applyFont="1" applyFill="1" applyBorder="1" applyProtection="1"/>
    <xf numFmtId="0" fontId="12" fillId="3" borderId="4" xfId="0" applyFont="1" applyFill="1" applyBorder="1" applyProtection="1"/>
    <xf numFmtId="0" fontId="0" fillId="0" borderId="14" xfId="0" applyBorder="1" applyProtection="1"/>
    <xf numFmtId="0" fontId="2" fillId="0" borderId="15" xfId="0" applyFont="1" applyBorder="1" applyProtection="1"/>
    <xf numFmtId="0" fontId="2" fillId="0" borderId="11" xfId="0" applyFont="1" applyBorder="1" applyProtection="1"/>
    <xf numFmtId="165" fontId="0" fillId="4" borderId="5" xfId="0" applyNumberFormat="1" applyFill="1" applyBorder="1" applyProtection="1"/>
    <xf numFmtId="0" fontId="12" fillId="4" borderId="1" xfId="0" applyFont="1" applyFill="1" applyBorder="1" applyProtection="1"/>
    <xf numFmtId="0" fontId="2" fillId="2" borderId="8" xfId="0" applyFont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184150</xdr:colOff>
      <xdr:row>41</xdr:row>
      <xdr:rowOff>76200</xdr:rowOff>
    </xdr:to>
    <xdr:pic>
      <xdr:nvPicPr>
        <xdr:cNvPr id="1026" name="Imagen 1">
          <a:extLst>
            <a:ext uri="{FF2B5EF4-FFF2-40B4-BE49-F238E27FC236}">
              <a16:creationId xmlns:a16="http://schemas.microsoft.com/office/drawing/2014/main" id="{8EFA4A2C-5988-48EB-83C5-353B2EE33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73750" cy="814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workbookViewId="0">
      <selection activeCell="J29" sqref="J29"/>
    </sheetView>
  </sheetViews>
  <sheetFormatPr baseColWidth="10" defaultRowHeight="15.75" x14ac:dyDescent="0.25"/>
  <cols>
    <col min="1" max="1" width="22.125" style="44" customWidth="1"/>
    <col min="2" max="2" width="14.75" style="45" bestFit="1" customWidth="1"/>
    <col min="3" max="3" width="7.875" style="27" bestFit="1" customWidth="1"/>
    <col min="4" max="4" width="16.375" style="27" customWidth="1"/>
    <col min="5" max="5" width="23.125" style="46" bestFit="1" customWidth="1"/>
    <col min="6" max="6" width="27.625" style="46" customWidth="1"/>
    <col min="7" max="7" width="10.375" style="46" bestFit="1" customWidth="1"/>
    <col min="8" max="8" width="6.625" style="27" bestFit="1" customWidth="1"/>
    <col min="9" max="9" width="8.75" style="27" bestFit="1" customWidth="1"/>
    <col min="10" max="10" width="35.875" style="46" bestFit="1" customWidth="1"/>
    <col min="11" max="16384" width="11" style="27"/>
  </cols>
  <sheetData>
    <row r="1" spans="1:10" s="7" customFormat="1" ht="24" thickBot="1" x14ac:dyDescent="0.4">
      <c r="A1" s="5" t="s">
        <v>69</v>
      </c>
      <c r="B1" s="6"/>
      <c r="E1" s="8"/>
      <c r="F1" s="8"/>
      <c r="G1" s="8"/>
      <c r="J1" s="8"/>
    </row>
    <row r="2" spans="1:10" s="15" customFormat="1" ht="16.5" thickBot="1" x14ac:dyDescent="0.3">
      <c r="A2" s="9" t="s">
        <v>70</v>
      </c>
      <c r="B2" s="10"/>
      <c r="C2" s="11" t="s">
        <v>71</v>
      </c>
      <c r="D2" s="11" t="s">
        <v>72</v>
      </c>
      <c r="E2" s="12" t="s">
        <v>73</v>
      </c>
      <c r="F2" s="13" t="s">
        <v>70</v>
      </c>
      <c r="G2" s="14"/>
      <c r="H2" s="11" t="s">
        <v>71</v>
      </c>
      <c r="I2" s="11" t="s">
        <v>74</v>
      </c>
      <c r="J2" s="12" t="s">
        <v>73</v>
      </c>
    </row>
    <row r="3" spans="1:10" s="15" customFormat="1" x14ac:dyDescent="0.25">
      <c r="A3" s="16" t="s">
        <v>99</v>
      </c>
      <c r="B3" s="16"/>
      <c r="C3" s="16"/>
      <c r="D3" s="16"/>
      <c r="E3" s="17"/>
      <c r="F3" s="18"/>
      <c r="G3" s="19"/>
      <c r="H3" s="19"/>
      <c r="I3" s="19"/>
      <c r="J3" s="20"/>
    </row>
    <row r="4" spans="1:10" x14ac:dyDescent="0.25">
      <c r="A4" s="21" t="s">
        <v>62</v>
      </c>
      <c r="B4" s="22" t="s">
        <v>12</v>
      </c>
      <c r="C4" s="1">
        <v>2000000</v>
      </c>
      <c r="D4" s="23" t="s">
        <v>2</v>
      </c>
      <c r="E4" s="24"/>
      <c r="F4" s="25" t="s">
        <v>66</v>
      </c>
      <c r="G4" s="26" t="s">
        <v>32</v>
      </c>
      <c r="H4" s="1">
        <v>100</v>
      </c>
      <c r="I4" s="23" t="s">
        <v>6</v>
      </c>
      <c r="J4" s="24"/>
    </row>
    <row r="5" spans="1:10" x14ac:dyDescent="0.25">
      <c r="A5" s="21" t="s">
        <v>40</v>
      </c>
      <c r="B5" s="22" t="s">
        <v>11</v>
      </c>
      <c r="C5" s="1">
        <v>40</v>
      </c>
      <c r="D5" s="23" t="s">
        <v>3</v>
      </c>
      <c r="E5" s="24"/>
      <c r="F5" s="25" t="s">
        <v>60</v>
      </c>
      <c r="G5" s="26" t="s">
        <v>33</v>
      </c>
      <c r="H5" s="1">
        <v>550</v>
      </c>
      <c r="I5" s="23" t="s">
        <v>7</v>
      </c>
      <c r="J5" s="24"/>
    </row>
    <row r="6" spans="1:10" x14ac:dyDescent="0.25">
      <c r="A6" s="21" t="s">
        <v>41</v>
      </c>
      <c r="B6" s="22" t="s">
        <v>13</v>
      </c>
      <c r="C6" s="1">
        <v>30</v>
      </c>
      <c r="D6" s="23" t="s">
        <v>117</v>
      </c>
      <c r="E6" s="24"/>
      <c r="F6" s="28"/>
      <c r="G6" s="29"/>
      <c r="H6" s="30"/>
      <c r="I6" s="30"/>
      <c r="J6" s="24"/>
    </row>
    <row r="7" spans="1:10" x14ac:dyDescent="0.25">
      <c r="A7" s="21" t="s">
        <v>42</v>
      </c>
      <c r="B7" s="22" t="s">
        <v>0</v>
      </c>
      <c r="C7" s="1">
        <v>18</v>
      </c>
      <c r="D7" s="23"/>
      <c r="E7" s="24"/>
      <c r="F7" s="28"/>
      <c r="G7" s="29"/>
      <c r="H7" s="30"/>
      <c r="I7" s="30"/>
      <c r="J7" s="24"/>
    </row>
    <row r="8" spans="1:10" x14ac:dyDescent="0.25">
      <c r="A8" s="21" t="s">
        <v>43</v>
      </c>
      <c r="B8" s="22" t="s">
        <v>1</v>
      </c>
      <c r="C8" s="1">
        <v>0.88</v>
      </c>
      <c r="D8" s="23"/>
      <c r="E8" s="24"/>
      <c r="F8" s="28"/>
      <c r="G8" s="29"/>
      <c r="H8" s="30"/>
      <c r="I8" s="30"/>
      <c r="J8" s="24"/>
    </row>
    <row r="9" spans="1:10" x14ac:dyDescent="0.25">
      <c r="A9" s="31"/>
      <c r="B9" s="32"/>
      <c r="C9" s="30"/>
      <c r="D9" s="30"/>
      <c r="E9" s="24"/>
      <c r="F9" s="28"/>
      <c r="G9" s="29"/>
      <c r="H9" s="30"/>
      <c r="I9" s="30"/>
      <c r="J9" s="24"/>
    </row>
    <row r="10" spans="1:10" x14ac:dyDescent="0.25">
      <c r="A10" s="21" t="s">
        <v>44</v>
      </c>
      <c r="B10" s="22" t="s">
        <v>5</v>
      </c>
      <c r="C10" s="1">
        <v>0.45</v>
      </c>
      <c r="D10" s="23" t="s">
        <v>28</v>
      </c>
      <c r="E10" s="24"/>
      <c r="F10" s="25" t="s">
        <v>63</v>
      </c>
      <c r="G10" s="26" t="s">
        <v>64</v>
      </c>
      <c r="H10" s="1">
        <v>5</v>
      </c>
      <c r="I10" s="23" t="s">
        <v>30</v>
      </c>
      <c r="J10" s="24"/>
    </row>
    <row r="11" spans="1:10" x14ac:dyDescent="0.25">
      <c r="A11" s="21"/>
      <c r="B11" s="22" t="s">
        <v>115</v>
      </c>
      <c r="C11" s="1">
        <v>0.8</v>
      </c>
      <c r="D11" s="73" t="s">
        <v>116</v>
      </c>
      <c r="E11" s="24"/>
      <c r="F11" s="28"/>
      <c r="G11" s="29"/>
      <c r="H11" s="30"/>
      <c r="I11" s="30"/>
      <c r="J11" s="24"/>
    </row>
    <row r="12" spans="1:10" x14ac:dyDescent="0.25">
      <c r="A12" s="31"/>
      <c r="B12" s="32" t="s">
        <v>29</v>
      </c>
      <c r="C12" s="33">
        <f>+C10*C11/3.28</f>
        <v>0.10975609756097562</v>
      </c>
      <c r="D12" s="30" t="s">
        <v>4</v>
      </c>
      <c r="E12" s="24" t="s">
        <v>114</v>
      </c>
      <c r="F12" s="28"/>
      <c r="G12" s="29"/>
      <c r="H12" s="30"/>
      <c r="I12" s="30"/>
      <c r="J12" s="24"/>
    </row>
    <row r="13" spans="1:10" x14ac:dyDescent="0.25">
      <c r="A13" s="31"/>
      <c r="B13" s="34" t="s">
        <v>17</v>
      </c>
      <c r="C13" s="30">
        <v>8.3150000000000002E-2</v>
      </c>
      <c r="D13" s="30" t="s">
        <v>18</v>
      </c>
      <c r="E13" s="24"/>
      <c r="F13" s="28"/>
      <c r="G13" s="29"/>
      <c r="H13" s="30"/>
      <c r="I13" s="30"/>
      <c r="J13" s="24"/>
    </row>
    <row r="14" spans="1:10" x14ac:dyDescent="0.25">
      <c r="A14" s="31"/>
      <c r="B14" s="34"/>
      <c r="C14" s="30"/>
      <c r="D14" s="30"/>
      <c r="E14" s="24"/>
      <c r="F14" s="28"/>
      <c r="G14" s="29"/>
      <c r="H14" s="30"/>
      <c r="I14" s="30"/>
      <c r="J14" s="24"/>
    </row>
    <row r="15" spans="1:10" x14ac:dyDescent="0.25">
      <c r="A15" s="31" t="s">
        <v>45</v>
      </c>
      <c r="B15" s="32" t="s">
        <v>23</v>
      </c>
      <c r="C15" s="35">
        <f>+C4/23.6/24</f>
        <v>3531.0734463276835</v>
      </c>
      <c r="D15" s="30" t="s">
        <v>9</v>
      </c>
      <c r="E15" s="24" t="s">
        <v>22</v>
      </c>
      <c r="F15" s="28"/>
      <c r="G15" s="29"/>
      <c r="H15" s="30"/>
      <c r="I15" s="30"/>
      <c r="J15" s="24"/>
    </row>
    <row r="16" spans="1:10" x14ac:dyDescent="0.25">
      <c r="A16" s="31" t="s">
        <v>47</v>
      </c>
      <c r="B16" s="32" t="s">
        <v>16</v>
      </c>
      <c r="C16" s="35">
        <f>+C15*C7</f>
        <v>63559.322033898301</v>
      </c>
      <c r="D16" s="30" t="s">
        <v>10</v>
      </c>
      <c r="E16" s="24" t="s">
        <v>24</v>
      </c>
      <c r="F16" s="28"/>
      <c r="G16" s="29"/>
      <c r="H16" s="30"/>
      <c r="I16" s="30"/>
      <c r="J16" s="24"/>
    </row>
    <row r="17" spans="1:10" x14ac:dyDescent="0.25">
      <c r="A17" s="31" t="s">
        <v>46</v>
      </c>
      <c r="B17" s="32" t="s">
        <v>14</v>
      </c>
      <c r="C17" s="35">
        <f>+C15*C8*C13*(273+C6)/(C5+1.033)</f>
        <v>1907.9238413728183</v>
      </c>
      <c r="D17" s="30" t="s">
        <v>15</v>
      </c>
      <c r="E17" s="24" t="s">
        <v>25</v>
      </c>
      <c r="F17" s="28" t="s">
        <v>61</v>
      </c>
      <c r="G17" s="29" t="s">
        <v>31</v>
      </c>
      <c r="H17" s="33">
        <f>+H4/24</f>
        <v>4.166666666666667</v>
      </c>
      <c r="I17" s="30" t="s">
        <v>15</v>
      </c>
      <c r="J17" s="24" t="s">
        <v>34</v>
      </c>
    </row>
    <row r="18" spans="1:10" x14ac:dyDescent="0.25">
      <c r="A18" s="31" t="s">
        <v>48</v>
      </c>
      <c r="B18" s="32" t="s">
        <v>8</v>
      </c>
      <c r="C18" s="36">
        <f>+C16/C17</f>
        <v>33.313343360794285</v>
      </c>
      <c r="D18" s="30" t="s">
        <v>7</v>
      </c>
      <c r="E18" s="24" t="s">
        <v>26</v>
      </c>
      <c r="F18" s="28"/>
      <c r="G18" s="29"/>
      <c r="H18" s="30"/>
      <c r="I18" s="30"/>
      <c r="J18" s="24"/>
    </row>
    <row r="19" spans="1:10" x14ac:dyDescent="0.25">
      <c r="A19" s="31"/>
      <c r="B19" s="32"/>
      <c r="C19" s="30"/>
      <c r="D19" s="30"/>
      <c r="E19" s="24"/>
      <c r="F19" s="28"/>
      <c r="G19" s="29"/>
      <c r="H19" s="30"/>
      <c r="I19" s="30"/>
      <c r="J19" s="24"/>
    </row>
    <row r="20" spans="1:10" x14ac:dyDescent="0.25">
      <c r="A20" s="31" t="s">
        <v>49</v>
      </c>
      <c r="B20" s="32" t="s">
        <v>50</v>
      </c>
      <c r="C20" s="36">
        <f>+C12*((H5-C18)/C18)^0.5</f>
        <v>0.43224817623200529</v>
      </c>
      <c r="D20" s="30" t="s">
        <v>4</v>
      </c>
      <c r="E20" s="24" t="s">
        <v>27</v>
      </c>
      <c r="F20" s="28" t="s">
        <v>67</v>
      </c>
      <c r="G20" s="29" t="s">
        <v>35</v>
      </c>
      <c r="H20" s="33">
        <f>+H17/60*H10</f>
        <v>0.34722222222222221</v>
      </c>
      <c r="I20" s="30" t="s">
        <v>36</v>
      </c>
      <c r="J20" s="24" t="s">
        <v>65</v>
      </c>
    </row>
    <row r="21" spans="1:10" ht="16.5" thickBot="1" x14ac:dyDescent="0.3">
      <c r="A21" s="37" t="s">
        <v>52</v>
      </c>
      <c r="B21" s="38" t="s">
        <v>53</v>
      </c>
      <c r="C21" s="39">
        <f>+(C17/C20)/3600</f>
        <v>1.226098509994225</v>
      </c>
      <c r="D21" s="40" t="s">
        <v>19</v>
      </c>
      <c r="E21" s="41" t="s">
        <v>51</v>
      </c>
      <c r="F21" s="42"/>
      <c r="G21" s="43"/>
      <c r="H21" s="40"/>
      <c r="I21" s="40"/>
      <c r="J21" s="41"/>
    </row>
    <row r="22" spans="1:10" ht="16.5" thickBot="1" x14ac:dyDescent="0.3"/>
    <row r="23" spans="1:10" s="46" customFormat="1" x14ac:dyDescent="0.25">
      <c r="A23" s="16" t="s">
        <v>75</v>
      </c>
      <c r="B23" s="16"/>
      <c r="C23" s="16"/>
      <c r="D23" s="16"/>
      <c r="E23" s="17"/>
      <c r="F23" s="47" t="s">
        <v>102</v>
      </c>
      <c r="G23" s="48"/>
      <c r="H23" s="49"/>
      <c r="I23" s="49"/>
      <c r="J23" s="50"/>
    </row>
    <row r="24" spans="1:10" x14ac:dyDescent="0.25">
      <c r="A24" s="31" t="s">
        <v>55</v>
      </c>
      <c r="B24" s="32" t="s">
        <v>20</v>
      </c>
      <c r="C24" s="36">
        <f>+(4*C21/3.14)^0.5</f>
        <v>1.2497635496080646</v>
      </c>
      <c r="D24" s="30" t="s">
        <v>21</v>
      </c>
      <c r="E24" s="24" t="s">
        <v>54</v>
      </c>
      <c r="F24" s="51" t="s">
        <v>100</v>
      </c>
      <c r="G24" s="29" t="s">
        <v>104</v>
      </c>
      <c r="H24" s="36">
        <f>ROUND(+H27+C25+G26,1)</f>
        <v>4</v>
      </c>
      <c r="I24" s="30" t="s">
        <v>21</v>
      </c>
      <c r="J24" s="24"/>
    </row>
    <row r="25" spans="1:10" x14ac:dyDescent="0.25">
      <c r="A25" s="52" t="s">
        <v>56</v>
      </c>
      <c r="B25" s="53" t="s">
        <v>37</v>
      </c>
      <c r="C25" s="54">
        <f>+E25*25.4/1000</f>
        <v>1.27</v>
      </c>
      <c r="D25" s="55" t="s">
        <v>105</v>
      </c>
      <c r="E25" s="4">
        <v>50</v>
      </c>
      <c r="F25" s="51" t="s">
        <v>103</v>
      </c>
      <c r="G25" s="29" t="s">
        <v>118</v>
      </c>
      <c r="H25" s="36">
        <f>+H24/C25</f>
        <v>3.1496062992125982</v>
      </c>
      <c r="I25" s="30"/>
      <c r="J25" s="24"/>
    </row>
    <row r="26" spans="1:10" x14ac:dyDescent="0.25">
      <c r="A26" s="31" t="s">
        <v>57</v>
      </c>
      <c r="B26" s="32" t="s">
        <v>58</v>
      </c>
      <c r="C26" s="56">
        <f>3.14*C25^2/4</f>
        <v>1.2661265000000002</v>
      </c>
      <c r="D26" s="30" t="s">
        <v>19</v>
      </c>
      <c r="E26" s="24" t="s">
        <v>39</v>
      </c>
      <c r="F26" s="57" t="s">
        <v>106</v>
      </c>
      <c r="G26" s="3">
        <v>2.5</v>
      </c>
      <c r="H26" s="58" t="s">
        <v>119</v>
      </c>
      <c r="I26" s="55"/>
      <c r="J26" s="59"/>
    </row>
    <row r="27" spans="1:10" ht="16.5" thickBot="1" x14ac:dyDescent="0.3">
      <c r="A27" s="37"/>
      <c r="B27" s="38"/>
      <c r="C27" s="40"/>
      <c r="D27" s="40"/>
      <c r="E27" s="41"/>
      <c r="F27" s="42" t="s">
        <v>68</v>
      </c>
      <c r="G27" s="43" t="s">
        <v>38</v>
      </c>
      <c r="H27" s="60">
        <f>+H20/C26</f>
        <v>0.27423975583973809</v>
      </c>
      <c r="I27" s="40" t="s">
        <v>21</v>
      </c>
      <c r="J27" s="41" t="s">
        <v>59</v>
      </c>
    </row>
    <row r="28" spans="1:10" ht="16.5" thickBot="1" x14ac:dyDescent="0.3"/>
    <row r="29" spans="1:10" x14ac:dyDescent="0.25">
      <c r="A29" s="16" t="s">
        <v>76</v>
      </c>
      <c r="B29" s="16"/>
      <c r="C29" s="16"/>
      <c r="D29" s="16"/>
      <c r="E29" s="17"/>
      <c r="F29" s="48"/>
      <c r="G29" s="49"/>
      <c r="H29" s="61"/>
      <c r="I29" s="61"/>
      <c r="J29" s="50"/>
    </row>
    <row r="30" spans="1:10" x14ac:dyDescent="0.25">
      <c r="A30" s="31" t="s">
        <v>79</v>
      </c>
      <c r="B30" s="32" t="s">
        <v>80</v>
      </c>
      <c r="C30" s="33">
        <f>+C21+H31</f>
        <v>1.3418392507349657</v>
      </c>
      <c r="D30" s="30" t="s">
        <v>19</v>
      </c>
      <c r="E30" s="24" t="s">
        <v>81</v>
      </c>
      <c r="F30" s="74" t="s">
        <v>91</v>
      </c>
      <c r="G30" s="26" t="s">
        <v>101</v>
      </c>
      <c r="H30" s="1">
        <v>3</v>
      </c>
      <c r="I30" s="23" t="s">
        <v>21</v>
      </c>
      <c r="J30" s="24"/>
    </row>
    <row r="31" spans="1:10" x14ac:dyDescent="0.25">
      <c r="A31" s="31" t="s">
        <v>82</v>
      </c>
      <c r="B31" s="32" t="s">
        <v>83</v>
      </c>
      <c r="C31" s="33">
        <f>+(4*C30/3.14)^0.5</f>
        <v>1.3074208824986646</v>
      </c>
      <c r="D31" s="30" t="s">
        <v>21</v>
      </c>
      <c r="E31" s="64" t="s">
        <v>84</v>
      </c>
      <c r="F31" s="65" t="s">
        <v>77</v>
      </c>
      <c r="G31" s="29" t="s">
        <v>78</v>
      </c>
      <c r="H31" s="66">
        <f>+H20/H30</f>
        <v>0.11574074074074074</v>
      </c>
      <c r="I31" s="30" t="s">
        <v>19</v>
      </c>
      <c r="J31" s="24" t="s">
        <v>92</v>
      </c>
    </row>
    <row r="32" spans="1:10" x14ac:dyDescent="0.25">
      <c r="A32" s="52" t="s">
        <v>85</v>
      </c>
      <c r="B32" s="53" t="s">
        <v>37</v>
      </c>
      <c r="C32" s="54">
        <f>+E32*25/1000</f>
        <v>1.35</v>
      </c>
      <c r="D32" s="55" t="s">
        <v>105</v>
      </c>
      <c r="E32" s="4">
        <v>54</v>
      </c>
      <c r="F32" s="65" t="s">
        <v>93</v>
      </c>
      <c r="G32" s="29" t="s">
        <v>94</v>
      </c>
      <c r="H32" s="66">
        <f>+C33-C21</f>
        <v>0.20456399000577519</v>
      </c>
      <c r="I32" s="30" t="s">
        <v>19</v>
      </c>
      <c r="J32" s="24" t="s">
        <v>95</v>
      </c>
    </row>
    <row r="33" spans="1:10" x14ac:dyDescent="0.25">
      <c r="A33" s="31" t="s">
        <v>88</v>
      </c>
      <c r="B33" s="32" t="s">
        <v>89</v>
      </c>
      <c r="C33" s="33">
        <f>3.14*C32^2/4</f>
        <v>1.4306625000000002</v>
      </c>
      <c r="D33" s="30" t="s">
        <v>19</v>
      </c>
      <c r="E33" s="64" t="s">
        <v>39</v>
      </c>
      <c r="F33" s="62" t="s">
        <v>110</v>
      </c>
      <c r="G33" s="63" t="s">
        <v>96</v>
      </c>
      <c r="H33" s="2">
        <v>0.2</v>
      </c>
      <c r="I33" s="67" t="s">
        <v>113</v>
      </c>
      <c r="J33" s="68" t="s">
        <v>112</v>
      </c>
    </row>
    <row r="34" spans="1:10" x14ac:dyDescent="0.25">
      <c r="A34" s="31"/>
      <c r="B34" s="32"/>
      <c r="C34" s="33"/>
      <c r="D34" s="30"/>
      <c r="E34" s="64"/>
      <c r="F34" s="65" t="s">
        <v>90</v>
      </c>
      <c r="G34" s="29" t="s">
        <v>107</v>
      </c>
      <c r="H34" s="36">
        <f>+H33*C32</f>
        <v>0.27</v>
      </c>
      <c r="I34" s="30" t="s">
        <v>21</v>
      </c>
      <c r="J34" s="24" t="s">
        <v>98</v>
      </c>
    </row>
    <row r="35" spans="1:10" x14ac:dyDescent="0.25">
      <c r="A35" s="31"/>
      <c r="B35" s="32"/>
      <c r="C35" s="33"/>
      <c r="D35" s="30"/>
      <c r="E35" s="64"/>
      <c r="F35" s="65" t="s">
        <v>97</v>
      </c>
      <c r="G35" s="29" t="s">
        <v>111</v>
      </c>
      <c r="H35" s="36">
        <f>0.5+ASIN(2*H33-1)/PI()+(2*H33-1)*COS(ASIN(2*H33-1))/PI()</f>
        <v>0.14237848993264701</v>
      </c>
      <c r="I35" s="69"/>
      <c r="J35" s="70" t="s">
        <v>108</v>
      </c>
    </row>
    <row r="36" spans="1:10" ht="16.5" thickBot="1" x14ac:dyDescent="0.3">
      <c r="A36" s="37"/>
      <c r="B36" s="38"/>
      <c r="C36" s="40"/>
      <c r="D36" s="40"/>
      <c r="E36" s="41"/>
      <c r="F36" s="71" t="s">
        <v>86</v>
      </c>
      <c r="G36" s="43" t="s">
        <v>87</v>
      </c>
      <c r="H36" s="72">
        <f>+H35*C33</f>
        <v>0.20369556635326563</v>
      </c>
      <c r="I36" s="40" t="s">
        <v>19</v>
      </c>
      <c r="J36" s="41" t="s">
        <v>109</v>
      </c>
    </row>
  </sheetData>
  <sheetProtection algorithmName="SHA-512" hashValue="J6ue6q2I8Q4SP3WAtU+R+gAY7SKJrEDlCVQvMSlKzWFqqFycBR/Q2rP0bpGViMVFqubL8vkuiKid7DlvvcgFGQ==" saltValue="yrPIAOtLvPmspsqUCjEK1A==" spinCount="100000" sheet="1" formatCells="0" formatColumns="0" formatRows="0" insertColumns="0" insertRows="0"/>
  <mergeCells count="5">
    <mergeCell ref="A2:B2"/>
    <mergeCell ref="F2:G2"/>
    <mergeCell ref="A3:E3"/>
    <mergeCell ref="A23:E23"/>
    <mergeCell ref="A29:E29"/>
  </mergeCells>
  <phoneticPr fontId="1" type="noConversion"/>
  <hyperlinks>
    <hyperlink ref="F23" location="'GPSA VS'!A1" display="Ver Hoja &quot;GPSA VS&quot;" xr:uid="{00000000-0004-0000-0000-000000000000}"/>
  </hyperlinks>
  <pageMargins left="0.25" right="0.25" top="0.75" bottom="0.75" header="0.3" footer="0.3"/>
  <pageSetup paperSize="9" scale="74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.75" x14ac:dyDescent="0.25"/>
  <sheetData/>
  <sheetProtection algorithmName="SHA-512" hashValue="o59dS0lXOI0N2ghiSiqth6GYolV9HxjUwSUdYAbrAT84Go9zt7KpVq5zyHHyXQsoM8VlQefjAOUd4WwXoCkzEg==" saltValue="aJnR+fJV4SrBApQnKEB4s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CalculoSeparador</vt:lpstr>
      <vt:lpstr>GPSA VS</vt:lpstr>
      <vt:lpstr>CalculoSeparador!Área_de_impresión</vt:lpstr>
    </vt:vector>
  </TitlesOfParts>
  <Company>ECARRONE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Jorge Carrone</dc:creator>
  <cp:lastModifiedBy>Carlos Casares</cp:lastModifiedBy>
  <cp:lastPrinted>2016-08-17T23:07:12Z</cp:lastPrinted>
  <dcterms:created xsi:type="dcterms:W3CDTF">2016-07-26T22:08:25Z</dcterms:created>
  <dcterms:modified xsi:type="dcterms:W3CDTF">2023-07-23T17:21:09Z</dcterms:modified>
</cp:coreProperties>
</file>